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9780" windowHeight="9240" activeTab="0"/>
  </bookViews>
  <sheets>
    <sheet name="Основные показатели " sheetId="1" r:id="rId1"/>
  </sheets>
  <definedNames>
    <definedName name="_xlnm.Print_Area" localSheetId="0">'Основные показатели '!$A$1:$U$25</definedName>
  </definedNames>
  <calcPr fullCalcOnLoad="1"/>
</workbook>
</file>

<file path=xl/sharedStrings.xml><?xml version="1.0" encoding="utf-8"?>
<sst xmlns="http://schemas.openxmlformats.org/spreadsheetml/2006/main" count="52" uniqueCount="40">
  <si>
    <t>Наименование показателя</t>
  </si>
  <si>
    <t>2007г.</t>
  </si>
  <si>
    <t>в % к пред-ыдущему году</t>
  </si>
  <si>
    <t>2008г.</t>
  </si>
  <si>
    <t>2009г.</t>
  </si>
  <si>
    <t>1. Число субъектов малого и среднего предпринимательства, ед., в том числе:</t>
  </si>
  <si>
    <t>малые и средние предприятия, ед.</t>
  </si>
  <si>
    <t>малые предприятия, ед.</t>
  </si>
  <si>
    <t>средние предприятия, ед.</t>
  </si>
  <si>
    <t>х</t>
  </si>
  <si>
    <t xml:space="preserve">индивидуальные предприниматели, ед. </t>
  </si>
  <si>
    <t>2012 г.</t>
  </si>
  <si>
    <t>малые предприятия, млн.руб.</t>
  </si>
  <si>
    <t>средние предприятия, млн.руб.</t>
  </si>
  <si>
    <t>2. Среднесписочная численность работников малых и средних предприятий, чел.</t>
  </si>
  <si>
    <t xml:space="preserve">2013 г. </t>
  </si>
  <si>
    <t>-</t>
  </si>
  <si>
    <t>индивидуальные предприниматели</t>
  </si>
  <si>
    <t>2014 г.</t>
  </si>
  <si>
    <r>
      <t xml:space="preserve">индивидуальные предприниматели, ед. </t>
    </r>
    <r>
      <rPr>
        <vertAlign val="superscript"/>
        <sz val="11"/>
        <rFont val="Times New Roman"/>
        <family val="1"/>
      </rPr>
      <t>4)</t>
    </r>
  </si>
  <si>
    <t>3. Доля продукции, произведенной малыми и средними предприятиями (включая ИП) в общем объеме валового регионального продукта, % (оценка)</t>
  </si>
  <si>
    <t>7. Поступление налогов, предусмотренных специальными налоговыми режимами в консолидированный бюджет РФ</t>
  </si>
  <si>
    <t>в % к 2012 году</t>
  </si>
  <si>
    <t>в % к 2013 году</t>
  </si>
  <si>
    <t>в % к 2014 году</t>
  </si>
  <si>
    <t xml:space="preserve"> 2010 г.</t>
  </si>
  <si>
    <t>2011 г.</t>
  </si>
  <si>
    <t xml:space="preserve">2015 г.
</t>
  </si>
  <si>
    <t>2016 г. прогноз</t>
  </si>
  <si>
    <t>5. Номинальная начисленная среднемесячная заработная плата работников средних предприятий, руб</t>
  </si>
  <si>
    <t>6. Инвестиции в основной капитал малых и средних предприятий, млн. руб.</t>
  </si>
  <si>
    <t>7. Оборот организаций (малые и средние предприятия), млн. руб., в том числе:</t>
  </si>
  <si>
    <t>8. Число занятых в секторе малого и среднего предпринимательства, человек (с учетом лиц, занятых по найму, внешних совместителей, работающих по договорам гражданско-правового характера), оценка</t>
  </si>
  <si>
    <t>в % к 2008 году</t>
  </si>
  <si>
    <t>в % к 2010 году</t>
  </si>
  <si>
    <t>в % к 2009 году</t>
  </si>
  <si>
    <t>в % к 2011</t>
  </si>
  <si>
    <t>в % к 2015 году</t>
  </si>
  <si>
    <t>Динамика развития  малого и среднего предпринимательства в Республике Саха (Якутия) за 2009-2015 годы</t>
  </si>
  <si>
    <t>4.Номинальная начисленная среднемесячная заработная плата работников малых предприятий, руб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</si>
</sst>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  <numFmt numFmtId="187" formatCode="0.0%"/>
    <numFmt numFmtId="188" formatCode="#,##0.0"/>
    <numFmt numFmtId="189" formatCode="0.00000"/>
    <numFmt numFmtId="190" formatCode="0.0000000"/>
    <numFmt numFmtId="191" formatCode="0.000000"/>
    <numFmt numFmtId="192" formatCode="0.00000000"/>
    <numFmt numFmtId="193" formatCode="[$-FC19]d\ mmmm\ yyyy\ &quot;г.&quot;"/>
    <numFmt numFmtId="194" formatCode="000000"/>
  </numFmts>
  <fonts count="76">
    <font>
      <sz val="10"/>
      <name val="Arial"/>
      <family val="0"/>
    </font>
    <font>
      <u val="single"/>
      <sz val="8.5"/>
      <color indexed="12"/>
      <name val="Arial"/>
      <family val="2"/>
    </font>
    <font>
      <sz val="10"/>
      <name val="Arial Cyr"/>
      <family val="0"/>
    </font>
    <font>
      <u val="single"/>
      <sz val="8.5"/>
      <color indexed="36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1"/>
      <color indexed="9"/>
      <name val="Times New Roman"/>
      <family val="2"/>
    </font>
    <font>
      <sz val="12"/>
      <color indexed="62"/>
      <name val="Times New Roman"/>
      <family val="2"/>
    </font>
    <font>
      <sz val="11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1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1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60"/>
      <name val="Times New Roman"/>
      <family val="2"/>
    </font>
    <font>
      <sz val="10"/>
      <color indexed="8"/>
      <name val="Times New Roman"/>
      <family val="2"/>
    </font>
    <font>
      <sz val="12"/>
      <color indexed="20"/>
      <name val="Times New Roman"/>
      <family val="2"/>
    </font>
    <font>
      <sz val="11"/>
      <color indexed="20"/>
      <name val="Times New Roman"/>
      <family val="2"/>
    </font>
    <font>
      <i/>
      <sz val="12"/>
      <color indexed="23"/>
      <name val="Times New Roman"/>
      <family val="2"/>
    </font>
    <font>
      <i/>
      <sz val="11"/>
      <color indexed="23"/>
      <name val="Times New Roman"/>
      <family val="2"/>
    </font>
    <font>
      <sz val="12"/>
      <color indexed="52"/>
      <name val="Times New Roman"/>
      <family val="2"/>
    </font>
    <font>
      <sz val="11"/>
      <color indexed="52"/>
      <name val="Times New Roman"/>
      <family val="2"/>
    </font>
    <font>
      <sz val="12"/>
      <color indexed="10"/>
      <name val="Times New Roman"/>
      <family val="2"/>
    </font>
    <font>
      <sz val="11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17"/>
      <name val="Times New Roman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5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5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5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5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5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5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5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5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59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5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5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3" borderId="0" applyNumberFormat="0" applyBorder="0" applyAlignment="0" applyProtection="0"/>
    <xf numFmtId="0" fontId="60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60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60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60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1" fillId="29" borderId="0" applyNumberFormat="0" applyBorder="0" applyAlignment="0" applyProtection="0"/>
    <xf numFmtId="0" fontId="60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1" fillId="31" borderId="0" applyNumberFormat="0" applyBorder="0" applyAlignment="0" applyProtection="0"/>
    <xf numFmtId="0" fontId="60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1" fillId="33" borderId="0" applyNumberFormat="0" applyBorder="0" applyAlignment="0" applyProtection="0"/>
    <xf numFmtId="0" fontId="60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1" fillId="35" borderId="0" applyNumberFormat="0" applyBorder="0" applyAlignment="0" applyProtection="0"/>
    <xf numFmtId="0" fontId="60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60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60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1" fillId="29" borderId="0" applyNumberFormat="0" applyBorder="0" applyAlignment="0" applyProtection="0"/>
    <xf numFmtId="0" fontId="60" fillId="4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1" fillId="31" borderId="0" applyNumberFormat="0" applyBorder="0" applyAlignment="0" applyProtection="0"/>
    <xf numFmtId="0" fontId="60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61" fillId="44" borderId="1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3" fillId="13" borderId="2" applyNumberFormat="0" applyAlignment="0" applyProtection="0"/>
    <xf numFmtId="0" fontId="62" fillId="45" borderId="3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15" fillId="46" borderId="4" applyNumberFormat="0" applyAlignment="0" applyProtection="0"/>
    <xf numFmtId="0" fontId="63" fillId="45" borderId="1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7" fillId="46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64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65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66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2" fillId="0" borderId="12" applyNumberFormat="0" applyFill="0" applyAlignment="0" applyProtection="0"/>
    <xf numFmtId="0" fontId="68" fillId="47" borderId="13" applyNumberFormat="0" applyAlignment="0" applyProtection="0"/>
    <xf numFmtId="0" fontId="25" fillId="48" borderId="14" applyNumberFormat="0" applyAlignment="0" applyProtection="0"/>
    <xf numFmtId="0" fontId="25" fillId="48" borderId="14" applyNumberFormat="0" applyAlignment="0" applyProtection="0"/>
    <xf numFmtId="0" fontId="25" fillId="48" borderId="14" applyNumberFormat="0" applyAlignment="0" applyProtection="0"/>
    <xf numFmtId="0" fontId="25" fillId="48" borderId="14" applyNumberFormat="0" applyAlignment="0" applyProtection="0"/>
    <xf numFmtId="0" fontId="25" fillId="48" borderId="14" applyNumberFormat="0" applyAlignment="0" applyProtection="0"/>
    <xf numFmtId="0" fontId="24" fillId="48" borderId="14" applyNumberFormat="0" applyAlignment="0" applyProtection="0"/>
    <xf numFmtId="0" fontId="6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0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7" fillId="50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1" fillId="51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0" fillId="5" borderId="0" applyNumberFormat="0" applyBorder="0" applyAlignment="0" applyProtection="0"/>
    <xf numFmtId="0" fontId="7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9" fillId="53" borderId="16" applyNumberFormat="0" applyFont="0" applyAlignment="0" applyProtection="0"/>
    <xf numFmtId="0" fontId="9" fillId="53" borderId="16" applyNumberFormat="0" applyFont="0" applyAlignment="0" applyProtection="0"/>
    <xf numFmtId="0" fontId="9" fillId="53" borderId="16" applyNumberFormat="0" applyFont="0" applyAlignment="0" applyProtection="0"/>
    <xf numFmtId="0" fontId="9" fillId="53" borderId="16" applyNumberFormat="0" applyFont="0" applyAlignment="0" applyProtection="0"/>
    <xf numFmtId="0" fontId="9" fillId="53" borderId="16" applyNumberFormat="0" applyFont="0" applyAlignment="0" applyProtection="0"/>
    <xf numFmtId="0" fontId="10" fillId="53" borderId="16" applyNumberFormat="0" applyFont="0" applyAlignment="0" applyProtection="0"/>
    <xf numFmtId="9" fontId="0" fillId="0" borderId="0" applyFont="0" applyFill="0" applyBorder="0" applyAlignment="0" applyProtection="0"/>
    <xf numFmtId="0" fontId="73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4" fillId="0" borderId="18" applyNumberFormat="0" applyFill="0" applyAlignment="0" applyProtection="0"/>
    <xf numFmtId="188" fontId="2" fillId="0" borderId="0">
      <alignment/>
      <protection/>
    </xf>
    <xf numFmtId="0" fontId="7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54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275" applyFont="1">
      <alignment/>
      <protection/>
    </xf>
    <xf numFmtId="0" fontId="7" fillId="0" borderId="19" xfId="275" applyFont="1" applyBorder="1" applyAlignment="1">
      <alignment horizontal="center" vertical="center" wrapText="1"/>
      <protection/>
    </xf>
    <xf numFmtId="0" fontId="5" fillId="0" borderId="0" xfId="275" applyFont="1" applyAlignment="1">
      <alignment horizontal="center" vertical="center"/>
      <protection/>
    </xf>
    <xf numFmtId="0" fontId="6" fillId="0" borderId="19" xfId="275" applyFont="1" applyBorder="1" applyAlignment="1">
      <alignment horizontal="center" vertical="center" wrapText="1"/>
      <protection/>
    </xf>
    <xf numFmtId="187" fontId="6" fillId="0" borderId="19" xfId="275" applyNumberFormat="1" applyFont="1" applyBorder="1" applyAlignment="1">
      <alignment horizontal="center" vertical="center" wrapText="1"/>
      <protection/>
    </xf>
    <xf numFmtId="187" fontId="6" fillId="0" borderId="19" xfId="298" applyNumberFormat="1" applyFont="1" applyBorder="1" applyAlignment="1">
      <alignment horizontal="center" vertical="center" wrapText="1"/>
    </xf>
    <xf numFmtId="187" fontId="6" fillId="0" borderId="19" xfId="298" applyNumberFormat="1" applyFont="1" applyFill="1" applyBorder="1" applyAlignment="1">
      <alignment horizontal="center" vertical="center" wrapText="1"/>
    </xf>
    <xf numFmtId="0" fontId="6" fillId="0" borderId="19" xfId="275" applyFont="1" applyFill="1" applyBorder="1" applyAlignment="1">
      <alignment horizontal="center" vertical="center" wrapText="1"/>
      <protection/>
    </xf>
    <xf numFmtId="187" fontId="6" fillId="0" borderId="19" xfId="275" applyNumberFormat="1" applyFont="1" applyFill="1" applyBorder="1" applyAlignment="1">
      <alignment horizontal="center" vertical="center" wrapText="1"/>
      <protection/>
    </xf>
    <xf numFmtId="184" fontId="6" fillId="0" borderId="19" xfId="275" applyNumberFormat="1" applyFont="1" applyBorder="1" applyAlignment="1">
      <alignment horizontal="center" vertical="center" wrapText="1"/>
      <protection/>
    </xf>
    <xf numFmtId="0" fontId="6" fillId="55" borderId="19" xfId="275" applyFont="1" applyFill="1" applyBorder="1" applyAlignment="1">
      <alignment horizontal="center" vertical="center" wrapText="1"/>
      <protection/>
    </xf>
    <xf numFmtId="0" fontId="6" fillId="0" borderId="20" xfId="275" applyFont="1" applyBorder="1" applyAlignment="1">
      <alignment horizontal="center" vertical="center" wrapText="1"/>
      <protection/>
    </xf>
    <xf numFmtId="184" fontId="6" fillId="0" borderId="0" xfId="275" applyNumberFormat="1" applyFont="1" applyBorder="1" applyAlignment="1">
      <alignment horizontal="center" vertical="center" wrapText="1"/>
      <protection/>
    </xf>
    <xf numFmtId="187" fontId="6" fillId="0" borderId="0" xfId="275" applyNumberFormat="1" applyFont="1" applyBorder="1" applyAlignment="1">
      <alignment horizontal="center" vertical="center" wrapText="1"/>
      <protection/>
    </xf>
    <xf numFmtId="0" fontId="6" fillId="0" borderId="0" xfId="275" applyFont="1" applyBorder="1" applyAlignment="1">
      <alignment horizontal="center" vertical="center" wrapText="1"/>
      <protection/>
    </xf>
    <xf numFmtId="187" fontId="6" fillId="0" borderId="0" xfId="298" applyNumberFormat="1" applyFont="1" applyBorder="1" applyAlignment="1">
      <alignment horizontal="center" vertical="center" wrapText="1"/>
    </xf>
    <xf numFmtId="187" fontId="6" fillId="0" borderId="0" xfId="298" applyNumberFormat="1" applyFont="1" applyFill="1" applyBorder="1" applyAlignment="1">
      <alignment horizontal="center" vertical="center" wrapText="1"/>
    </xf>
    <xf numFmtId="184" fontId="6" fillId="55" borderId="0" xfId="275" applyNumberFormat="1" applyFont="1" applyFill="1" applyBorder="1" applyAlignment="1">
      <alignment horizontal="center" vertical="center" wrapText="1"/>
      <protection/>
    </xf>
    <xf numFmtId="0" fontId="5" fillId="0" borderId="0" xfId="275" applyFont="1" applyAlignment="1">
      <alignment vertical="center"/>
      <protection/>
    </xf>
    <xf numFmtId="0" fontId="6" fillId="0" borderId="19" xfId="275" applyFont="1" applyBorder="1" applyAlignment="1">
      <alignment vertical="center" wrapText="1"/>
      <protection/>
    </xf>
    <xf numFmtId="0" fontId="6" fillId="0" borderId="19" xfId="275" applyFont="1" applyBorder="1" applyAlignment="1">
      <alignment horizontal="left" vertical="center" wrapText="1"/>
      <protection/>
    </xf>
    <xf numFmtId="0" fontId="5" fillId="56" borderId="0" xfId="275" applyFont="1" applyFill="1" applyAlignment="1">
      <alignment vertical="center"/>
      <protection/>
    </xf>
    <xf numFmtId="0" fontId="5" fillId="0" borderId="0" xfId="275" applyFont="1" applyBorder="1" applyAlignment="1">
      <alignment vertical="center"/>
      <protection/>
    </xf>
    <xf numFmtId="0" fontId="6" fillId="0" borderId="0" xfId="275" applyFont="1" applyBorder="1" applyAlignment="1">
      <alignment vertical="center" wrapText="1"/>
      <protection/>
    </xf>
    <xf numFmtId="0" fontId="40" fillId="0" borderId="19" xfId="275" applyFont="1" applyFill="1" applyBorder="1" applyAlignment="1">
      <alignment horizontal="left" vertical="center" wrapText="1"/>
      <protection/>
    </xf>
    <xf numFmtId="0" fontId="41" fillId="0" borderId="19" xfId="275" applyFont="1" applyBorder="1" applyAlignment="1">
      <alignment horizontal="left" vertical="center" wrapText="1" indent="1"/>
      <protection/>
    </xf>
    <xf numFmtId="0" fontId="41" fillId="0" borderId="19" xfId="275" applyFont="1" applyBorder="1" applyAlignment="1">
      <alignment horizontal="center" vertical="center" wrapText="1"/>
      <protection/>
    </xf>
    <xf numFmtId="187" fontId="41" fillId="0" borderId="19" xfId="275" applyNumberFormat="1" applyFont="1" applyBorder="1" applyAlignment="1">
      <alignment horizontal="center" vertical="center" wrapText="1"/>
      <protection/>
    </xf>
    <xf numFmtId="187" fontId="41" fillId="0" borderId="19" xfId="298" applyNumberFormat="1" applyFont="1" applyBorder="1" applyAlignment="1">
      <alignment horizontal="center" vertical="center" wrapText="1"/>
    </xf>
    <xf numFmtId="0" fontId="42" fillId="0" borderId="0" xfId="275" applyFont="1" applyAlignment="1">
      <alignment vertical="center"/>
      <protection/>
    </xf>
    <xf numFmtId="0" fontId="41" fillId="0" borderId="19" xfId="275" applyFont="1" applyFill="1" applyBorder="1" applyAlignment="1">
      <alignment horizontal="left" vertical="center" wrapText="1" indent="1"/>
      <protection/>
    </xf>
    <xf numFmtId="0" fontId="41" fillId="0" borderId="19" xfId="275" applyFont="1" applyFill="1" applyBorder="1" applyAlignment="1">
      <alignment horizontal="center" vertical="center" wrapText="1"/>
      <protection/>
    </xf>
    <xf numFmtId="187" fontId="41" fillId="0" borderId="19" xfId="275" applyNumberFormat="1" applyFont="1" applyFill="1" applyBorder="1" applyAlignment="1">
      <alignment horizontal="center" vertical="center" wrapText="1"/>
      <protection/>
    </xf>
    <xf numFmtId="0" fontId="42" fillId="56" borderId="0" xfId="275" applyFont="1" applyFill="1" applyAlignment="1">
      <alignment vertical="center"/>
      <protection/>
    </xf>
    <xf numFmtId="0" fontId="5" fillId="55" borderId="0" xfId="275" applyFont="1" applyFill="1">
      <alignment/>
      <protection/>
    </xf>
    <xf numFmtId="0" fontId="7" fillId="55" borderId="19" xfId="275" applyFont="1" applyFill="1" applyBorder="1" applyAlignment="1">
      <alignment horizontal="center" vertical="center" wrapText="1"/>
      <protection/>
    </xf>
    <xf numFmtId="4" fontId="6" fillId="55" borderId="19" xfId="275" applyNumberFormat="1" applyFont="1" applyFill="1" applyBorder="1" applyAlignment="1">
      <alignment horizontal="center" vertical="center" wrapText="1"/>
      <protection/>
    </xf>
    <xf numFmtId="4" fontId="41" fillId="0" borderId="19" xfId="275" applyNumberFormat="1" applyFont="1" applyBorder="1" applyAlignment="1">
      <alignment horizontal="center" vertical="center" wrapText="1"/>
      <protection/>
    </xf>
    <xf numFmtId="4" fontId="41" fillId="55" borderId="19" xfId="275" applyNumberFormat="1" applyFont="1" applyFill="1" applyBorder="1" applyAlignment="1">
      <alignment horizontal="center" vertical="center" wrapText="1"/>
      <protection/>
    </xf>
    <xf numFmtId="4" fontId="6" fillId="0" borderId="19" xfId="275" applyNumberFormat="1" applyFont="1" applyBorder="1" applyAlignment="1">
      <alignment horizontal="center" vertical="center" wrapText="1"/>
      <protection/>
    </xf>
    <xf numFmtId="4" fontId="41" fillId="0" borderId="19" xfId="275" applyNumberFormat="1" applyFont="1" applyFill="1" applyBorder="1" applyAlignment="1">
      <alignment horizontal="center" vertical="center" wrapText="1"/>
      <protection/>
    </xf>
    <xf numFmtId="4" fontId="6" fillId="0" borderId="20" xfId="275" applyNumberFormat="1" applyFont="1" applyBorder="1" applyAlignment="1">
      <alignment horizontal="center" vertical="center" wrapText="1"/>
      <protection/>
    </xf>
    <xf numFmtId="184" fontId="6" fillId="0" borderId="20" xfId="275" applyNumberFormat="1" applyFont="1" applyFill="1" applyBorder="1" applyAlignment="1">
      <alignment horizontal="center" vertical="center" wrapText="1"/>
      <protection/>
    </xf>
    <xf numFmtId="184" fontId="6" fillId="0" borderId="19" xfId="275" applyNumberFormat="1" applyFont="1" applyFill="1" applyBorder="1" applyAlignment="1">
      <alignment horizontal="center" vertical="center" wrapText="1"/>
      <protection/>
    </xf>
    <xf numFmtId="4" fontId="6" fillId="0" borderId="19" xfId="275" applyNumberFormat="1" applyFont="1" applyFill="1" applyBorder="1" applyAlignment="1">
      <alignment horizontal="center" vertical="center" wrapText="1"/>
      <protection/>
    </xf>
    <xf numFmtId="4" fontId="6" fillId="0" borderId="20" xfId="275" applyNumberFormat="1" applyFont="1" applyFill="1" applyBorder="1" applyAlignment="1">
      <alignment horizontal="center" vertical="center" wrapText="1"/>
      <protection/>
    </xf>
    <xf numFmtId="0" fontId="5" fillId="0" borderId="0" xfId="275" applyFont="1" applyFill="1">
      <alignment/>
      <protection/>
    </xf>
    <xf numFmtId="0" fontId="0" fillId="0" borderId="0" xfId="0" applyFill="1" applyAlignment="1">
      <alignment horizontal="center"/>
    </xf>
    <xf numFmtId="0" fontId="7" fillId="0" borderId="19" xfId="275" applyFont="1" applyFill="1" applyBorder="1" applyAlignment="1">
      <alignment horizontal="center" vertical="center" wrapText="1"/>
      <protection/>
    </xf>
    <xf numFmtId="184" fontId="6" fillId="0" borderId="19" xfId="298" applyNumberFormat="1" applyFont="1" applyFill="1" applyBorder="1" applyAlignment="1">
      <alignment horizontal="center" vertical="center" wrapText="1"/>
    </xf>
    <xf numFmtId="0" fontId="7" fillId="0" borderId="0" xfId="275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</cellXfs>
  <cellStyles count="311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— акцент2" xfId="22"/>
    <cellStyle name="20% - Акцент2 2" xfId="23"/>
    <cellStyle name="20% - Акцент2 3" xfId="24"/>
    <cellStyle name="20% - Акцент2 4" xfId="25"/>
    <cellStyle name="20% - Акцент2 5" xfId="26"/>
    <cellStyle name="20% - Акцент2 6" xfId="27"/>
    <cellStyle name="20% - Акцент2 7" xfId="28"/>
    <cellStyle name="20% — акцент3" xfId="29"/>
    <cellStyle name="20% - Акцент3 2" xfId="30"/>
    <cellStyle name="20% - Акцент3 3" xfId="31"/>
    <cellStyle name="20% - Акцент3 4" xfId="32"/>
    <cellStyle name="20% - Акцент3 5" xfId="33"/>
    <cellStyle name="20% - Акцент3 6" xfId="34"/>
    <cellStyle name="20% - Акцент3 7" xfId="35"/>
    <cellStyle name="20% — акцент4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— акцент5" xfId="43"/>
    <cellStyle name="20% - Акцент5 2" xfId="44"/>
    <cellStyle name="20% - Акцент5 3" xfId="45"/>
    <cellStyle name="20% - Акцент5 4" xfId="46"/>
    <cellStyle name="20% - Акцент5 5" xfId="47"/>
    <cellStyle name="20% - Акцент5 6" xfId="48"/>
    <cellStyle name="20% - Акцент5 7" xfId="49"/>
    <cellStyle name="20% — акцент6" xfId="50"/>
    <cellStyle name="20% - Акцент6 2" xfId="51"/>
    <cellStyle name="20% - Акцент6 3" xfId="52"/>
    <cellStyle name="20% - Акцент6 4" xfId="53"/>
    <cellStyle name="20% - Акцент6 5" xfId="54"/>
    <cellStyle name="20% - Акцент6 6" xfId="55"/>
    <cellStyle name="20% - Акцент6 7" xfId="56"/>
    <cellStyle name="40% — акцент1" xfId="57"/>
    <cellStyle name="40% - Акцент1 2" xfId="58"/>
    <cellStyle name="40% - Акцент1 3" xfId="59"/>
    <cellStyle name="40% - Акцент1 4" xfId="60"/>
    <cellStyle name="40% - Акцент1 5" xfId="61"/>
    <cellStyle name="40% - Акцент1 6" xfId="62"/>
    <cellStyle name="40% - Акцент1 7" xfId="63"/>
    <cellStyle name="40% — акцент2" xfId="64"/>
    <cellStyle name="40% - Акцент2 2" xfId="65"/>
    <cellStyle name="40% - Акцент2 3" xfId="66"/>
    <cellStyle name="40% - Акцент2 4" xfId="67"/>
    <cellStyle name="40% - Акцент2 5" xfId="68"/>
    <cellStyle name="40% - Акцент2 6" xfId="69"/>
    <cellStyle name="40% - Акцент2 7" xfId="70"/>
    <cellStyle name="40% — акцент3" xfId="71"/>
    <cellStyle name="40% - Акцент3 2" xfId="72"/>
    <cellStyle name="40% - Акцент3 3" xfId="73"/>
    <cellStyle name="40% - Акцент3 4" xfId="74"/>
    <cellStyle name="40% - Акцент3 5" xfId="75"/>
    <cellStyle name="40% - Акцент3 6" xfId="76"/>
    <cellStyle name="40% - Акцент3 7" xfId="77"/>
    <cellStyle name="40% — акцент4" xfId="78"/>
    <cellStyle name="40% - Акцент4 2" xfId="79"/>
    <cellStyle name="40% - Акцент4 3" xfId="80"/>
    <cellStyle name="40% - Акцент4 4" xfId="81"/>
    <cellStyle name="40% - Акцент4 5" xfId="82"/>
    <cellStyle name="40% - Акцент4 6" xfId="83"/>
    <cellStyle name="40% - Акцент4 7" xfId="84"/>
    <cellStyle name="40% — акцент5" xfId="85"/>
    <cellStyle name="40% - Акцент5 2" xfId="86"/>
    <cellStyle name="40% - Акцент5 3" xfId="87"/>
    <cellStyle name="40% - Акцент5 4" xfId="88"/>
    <cellStyle name="40% - Акцент5 5" xfId="89"/>
    <cellStyle name="40% - Акцент5 6" xfId="90"/>
    <cellStyle name="40% - Акцент5 7" xfId="91"/>
    <cellStyle name="40% — акцент6" xfId="92"/>
    <cellStyle name="40% - Акцент6 2" xfId="93"/>
    <cellStyle name="40% - Акцент6 3" xfId="94"/>
    <cellStyle name="40% - Акцент6 4" xfId="95"/>
    <cellStyle name="40% - Акцент6 5" xfId="96"/>
    <cellStyle name="40% - Акцент6 6" xfId="97"/>
    <cellStyle name="40% - Акцент6 7" xfId="98"/>
    <cellStyle name="60% — акцент1" xfId="99"/>
    <cellStyle name="60% - Акцент1 2" xfId="100"/>
    <cellStyle name="60% - Акцент1 3" xfId="101"/>
    <cellStyle name="60% - Акцент1 4" xfId="102"/>
    <cellStyle name="60% - Акцент1 5" xfId="103"/>
    <cellStyle name="60% - Акцент1 6" xfId="104"/>
    <cellStyle name="60% - Акцент1 7" xfId="105"/>
    <cellStyle name="60% — акцент2" xfId="106"/>
    <cellStyle name="60% - Акцент2 2" xfId="107"/>
    <cellStyle name="60% - Акцент2 3" xfId="108"/>
    <cellStyle name="60% - Акцент2 4" xfId="109"/>
    <cellStyle name="60% - Акцент2 5" xfId="110"/>
    <cellStyle name="60% - Акцент2 6" xfId="111"/>
    <cellStyle name="60% - Акцент2 7" xfId="112"/>
    <cellStyle name="60% — акцент3" xfId="113"/>
    <cellStyle name="60% - Акцент3 2" xfId="114"/>
    <cellStyle name="60% - Акцент3 3" xfId="115"/>
    <cellStyle name="60% - Акцент3 4" xfId="116"/>
    <cellStyle name="60% - Акцент3 5" xfId="117"/>
    <cellStyle name="60% - Акцент3 6" xfId="118"/>
    <cellStyle name="60% - Акцент3 7" xfId="119"/>
    <cellStyle name="60% — акцент4" xfId="120"/>
    <cellStyle name="60% - Акцент4 2" xfId="121"/>
    <cellStyle name="60% - Акцент4 3" xfId="122"/>
    <cellStyle name="60% - Акцент4 4" xfId="123"/>
    <cellStyle name="60% - Акцент4 5" xfId="124"/>
    <cellStyle name="60% - Акцент4 6" xfId="125"/>
    <cellStyle name="60% - Акцент4 7" xfId="126"/>
    <cellStyle name="60% — акцент5" xfId="127"/>
    <cellStyle name="60% - Акцент5 2" xfId="128"/>
    <cellStyle name="60% - Акцент5 3" xfId="129"/>
    <cellStyle name="60% - Акцент5 4" xfId="130"/>
    <cellStyle name="60% - Акцент5 5" xfId="131"/>
    <cellStyle name="60% - Акцент5 6" xfId="132"/>
    <cellStyle name="60% - Акцент5 7" xfId="133"/>
    <cellStyle name="60% — акцент6" xfId="134"/>
    <cellStyle name="60% - Акцент6 2" xfId="135"/>
    <cellStyle name="60% - Акцент6 3" xfId="136"/>
    <cellStyle name="60% - Акцент6 4" xfId="137"/>
    <cellStyle name="60% - Акцент6 5" xfId="138"/>
    <cellStyle name="60% - Акцент6 6" xfId="139"/>
    <cellStyle name="60% - Акцент6 7" xfId="140"/>
    <cellStyle name="Акцент1" xfId="141"/>
    <cellStyle name="Акцент1 2" xfId="142"/>
    <cellStyle name="Акцент1 3" xfId="143"/>
    <cellStyle name="Акцент1 4" xfId="144"/>
    <cellStyle name="Акцент1 5" xfId="145"/>
    <cellStyle name="Акцент1 6" xfId="146"/>
    <cellStyle name="Акцент1 7" xfId="147"/>
    <cellStyle name="Акцент2" xfId="148"/>
    <cellStyle name="Акцент2 2" xfId="149"/>
    <cellStyle name="Акцент2 3" xfId="150"/>
    <cellStyle name="Акцент2 4" xfId="151"/>
    <cellStyle name="Акцент2 5" xfId="152"/>
    <cellStyle name="Акцент2 6" xfId="153"/>
    <cellStyle name="Акцент2 7" xfId="154"/>
    <cellStyle name="Акцент3" xfId="155"/>
    <cellStyle name="Акцент3 2" xfId="156"/>
    <cellStyle name="Акцент3 3" xfId="157"/>
    <cellStyle name="Акцент3 4" xfId="158"/>
    <cellStyle name="Акцент3 5" xfId="159"/>
    <cellStyle name="Акцент3 6" xfId="160"/>
    <cellStyle name="Акцент3 7" xfId="161"/>
    <cellStyle name="Акцент4" xfId="162"/>
    <cellStyle name="Акцент4 2" xfId="163"/>
    <cellStyle name="Акцент4 3" xfId="164"/>
    <cellStyle name="Акцент4 4" xfId="165"/>
    <cellStyle name="Акцент4 5" xfId="166"/>
    <cellStyle name="Акцент4 6" xfId="167"/>
    <cellStyle name="Акцент4 7" xfId="168"/>
    <cellStyle name="Акцент5" xfId="169"/>
    <cellStyle name="Акцент5 2" xfId="170"/>
    <cellStyle name="Акцент5 3" xfId="171"/>
    <cellStyle name="Акцент5 4" xfId="172"/>
    <cellStyle name="Акцент5 5" xfId="173"/>
    <cellStyle name="Акцент5 6" xfId="174"/>
    <cellStyle name="Акцент5 7" xfId="175"/>
    <cellStyle name="Акцент6" xfId="176"/>
    <cellStyle name="Акцент6 2" xfId="177"/>
    <cellStyle name="Акцент6 3" xfId="178"/>
    <cellStyle name="Акцент6 4" xfId="179"/>
    <cellStyle name="Акцент6 5" xfId="180"/>
    <cellStyle name="Акцент6 6" xfId="181"/>
    <cellStyle name="Акцент6 7" xfId="182"/>
    <cellStyle name="Ввод " xfId="183"/>
    <cellStyle name="Ввод  2" xfId="184"/>
    <cellStyle name="Ввод  3" xfId="185"/>
    <cellStyle name="Ввод  4" xfId="186"/>
    <cellStyle name="Ввод  5" xfId="187"/>
    <cellStyle name="Ввод  6" xfId="188"/>
    <cellStyle name="Ввод  7" xfId="189"/>
    <cellStyle name="Вывод" xfId="190"/>
    <cellStyle name="Вывод 2" xfId="191"/>
    <cellStyle name="Вывод 3" xfId="192"/>
    <cellStyle name="Вывод 4" xfId="193"/>
    <cellStyle name="Вывод 5" xfId="194"/>
    <cellStyle name="Вывод 6" xfId="195"/>
    <cellStyle name="Вывод 7" xfId="196"/>
    <cellStyle name="Вычисление" xfId="197"/>
    <cellStyle name="Вычисление 2" xfId="198"/>
    <cellStyle name="Вычисление 3" xfId="199"/>
    <cellStyle name="Вычисление 4" xfId="200"/>
    <cellStyle name="Вычисление 5" xfId="201"/>
    <cellStyle name="Вычисление 6" xfId="202"/>
    <cellStyle name="Вычисление 7" xfId="203"/>
    <cellStyle name="Hyperlink" xfId="204"/>
    <cellStyle name="Currency" xfId="205"/>
    <cellStyle name="Currency [0]" xfId="206"/>
    <cellStyle name="Денежный 2" xfId="207"/>
    <cellStyle name="Заголовок 1" xfId="208"/>
    <cellStyle name="Заголовок 1 2" xfId="209"/>
    <cellStyle name="Заголовок 1 3" xfId="210"/>
    <cellStyle name="Заголовок 1 4" xfId="211"/>
    <cellStyle name="Заголовок 1 5" xfId="212"/>
    <cellStyle name="Заголовок 1 6" xfId="213"/>
    <cellStyle name="Заголовок 1 7" xfId="214"/>
    <cellStyle name="Заголовок 2" xfId="215"/>
    <cellStyle name="Заголовок 2 2" xfId="216"/>
    <cellStyle name="Заголовок 2 3" xfId="217"/>
    <cellStyle name="Заголовок 2 4" xfId="218"/>
    <cellStyle name="Заголовок 2 5" xfId="219"/>
    <cellStyle name="Заголовок 2 6" xfId="220"/>
    <cellStyle name="Заголовок 2 7" xfId="221"/>
    <cellStyle name="Заголовок 3" xfId="222"/>
    <cellStyle name="Заголовок 3 2" xfId="223"/>
    <cellStyle name="Заголовок 3 3" xfId="224"/>
    <cellStyle name="Заголовок 3 4" xfId="225"/>
    <cellStyle name="Заголовок 3 5" xfId="226"/>
    <cellStyle name="Заголовок 3 6" xfId="227"/>
    <cellStyle name="Заголовок 3 7" xfId="228"/>
    <cellStyle name="Заголовок 4" xfId="229"/>
    <cellStyle name="Заголовок 4 2" xfId="230"/>
    <cellStyle name="Заголовок 4 3" xfId="231"/>
    <cellStyle name="Заголовок 4 4" xfId="232"/>
    <cellStyle name="Заголовок 4 5" xfId="233"/>
    <cellStyle name="Заголовок 4 6" xfId="234"/>
    <cellStyle name="Заголовок 4 7" xfId="235"/>
    <cellStyle name="Итог" xfId="236"/>
    <cellStyle name="Итог 2" xfId="237"/>
    <cellStyle name="Итог 3" xfId="238"/>
    <cellStyle name="Итог 4" xfId="239"/>
    <cellStyle name="Итог 5" xfId="240"/>
    <cellStyle name="Итог 6" xfId="241"/>
    <cellStyle name="Итог 7" xfId="242"/>
    <cellStyle name="Контрольная ячейка" xfId="243"/>
    <cellStyle name="Контрольная ячейка 2" xfId="244"/>
    <cellStyle name="Контрольная ячейка 3" xfId="245"/>
    <cellStyle name="Контрольная ячейка 4" xfId="246"/>
    <cellStyle name="Контрольная ячейка 5" xfId="247"/>
    <cellStyle name="Контрольная ячейка 6" xfId="248"/>
    <cellStyle name="Контрольная ячейка 7" xfId="249"/>
    <cellStyle name="Название" xfId="250"/>
    <cellStyle name="Название 2" xfId="251"/>
    <cellStyle name="Нейтральный" xfId="252"/>
    <cellStyle name="Нейтральный 2" xfId="253"/>
    <cellStyle name="Нейтральный 3" xfId="254"/>
    <cellStyle name="Нейтральный 4" xfId="255"/>
    <cellStyle name="Нейтральный 5" xfId="256"/>
    <cellStyle name="Нейтральный 6" xfId="257"/>
    <cellStyle name="Нейтральный 7" xfId="258"/>
    <cellStyle name="Обычный 14" xfId="259"/>
    <cellStyle name="Обычный 15" xfId="260"/>
    <cellStyle name="Обычный 16" xfId="261"/>
    <cellStyle name="Обычный 17" xfId="262"/>
    <cellStyle name="Обычный 2" xfId="263"/>
    <cellStyle name="Обычный 2 2" xfId="264"/>
    <cellStyle name="Обычный 2_Оборот розничной торговли малых предприятий в разрезе улусов" xfId="265"/>
    <cellStyle name="Обычный 3" xfId="266"/>
    <cellStyle name="Обычный 3 2" xfId="267"/>
    <cellStyle name="Обычный 3 3" xfId="268"/>
    <cellStyle name="Обычный 4" xfId="269"/>
    <cellStyle name="Обычный 5" xfId="270"/>
    <cellStyle name="Обычный 6" xfId="271"/>
    <cellStyle name="Обычный 7" xfId="272"/>
    <cellStyle name="Обычный 8" xfId="273"/>
    <cellStyle name="Обычный 9" xfId="274"/>
    <cellStyle name="Обычный_Основные показатели по РС(Я) по статистике за 2011 год факт" xfId="275"/>
    <cellStyle name="Followed Hyperlink" xfId="276"/>
    <cellStyle name="Плохой" xfId="277"/>
    <cellStyle name="Плохой 2" xfId="278"/>
    <cellStyle name="Плохой 3" xfId="279"/>
    <cellStyle name="Плохой 4" xfId="280"/>
    <cellStyle name="Плохой 5" xfId="281"/>
    <cellStyle name="Плохой 6" xfId="282"/>
    <cellStyle name="Плохой 7" xfId="283"/>
    <cellStyle name="Пояснение" xfId="284"/>
    <cellStyle name="Пояснение 2" xfId="285"/>
    <cellStyle name="Пояснение 3" xfId="286"/>
    <cellStyle name="Пояснение 4" xfId="287"/>
    <cellStyle name="Пояснение 5" xfId="288"/>
    <cellStyle name="Пояснение 6" xfId="289"/>
    <cellStyle name="Пояснение 7" xfId="290"/>
    <cellStyle name="Примечание" xfId="291"/>
    <cellStyle name="Примечание 2" xfId="292"/>
    <cellStyle name="Примечание 3" xfId="293"/>
    <cellStyle name="Примечание 4" xfId="294"/>
    <cellStyle name="Примечание 5" xfId="295"/>
    <cellStyle name="Примечание 6" xfId="296"/>
    <cellStyle name="Примечание 7" xfId="297"/>
    <cellStyle name="Percent" xfId="298"/>
    <cellStyle name="Связанная ячейка" xfId="299"/>
    <cellStyle name="Связанная ячейка 2" xfId="300"/>
    <cellStyle name="Связанная ячейка 3" xfId="301"/>
    <cellStyle name="Связанная ячейка 4" xfId="302"/>
    <cellStyle name="Связанная ячейка 5" xfId="303"/>
    <cellStyle name="Связанная ячейка 6" xfId="304"/>
    <cellStyle name="Связанная ячейка 7" xfId="305"/>
    <cellStyle name="таблица" xfId="306"/>
    <cellStyle name="Текст предупреждения" xfId="307"/>
    <cellStyle name="Текст предупреждения 2" xfId="308"/>
    <cellStyle name="Текст предупреждения 3" xfId="309"/>
    <cellStyle name="Текст предупреждения 4" xfId="310"/>
    <cellStyle name="Текст предупреждения 5" xfId="311"/>
    <cellStyle name="Текст предупреждения 6" xfId="312"/>
    <cellStyle name="Текст предупреждения 7" xfId="313"/>
    <cellStyle name="Тысячи [0]_KS01" xfId="314"/>
    <cellStyle name="Тысячи_KS01" xfId="315"/>
    <cellStyle name="Comma" xfId="316"/>
    <cellStyle name="Comma [0]" xfId="317"/>
    <cellStyle name="Хороший" xfId="318"/>
    <cellStyle name="Хороший 2" xfId="319"/>
    <cellStyle name="Хороший 3" xfId="320"/>
    <cellStyle name="Хороший 4" xfId="321"/>
    <cellStyle name="Хороший 5" xfId="322"/>
    <cellStyle name="Хороший 6" xfId="323"/>
    <cellStyle name="Хороший 7" xfId="3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5"/>
  <sheetViews>
    <sheetView tabSelected="1" view="pageBreakPreview" zoomScale="70" zoomScaleSheetLayoutView="70" zoomScalePageLayoutView="0" workbookViewId="0" topLeftCell="A1">
      <selection activeCell="U17" sqref="U17:U19"/>
    </sheetView>
  </sheetViews>
  <sheetFormatPr defaultColWidth="9.140625" defaultRowHeight="12.75"/>
  <cols>
    <col min="1" max="1" width="49.28125" style="1" customWidth="1"/>
    <col min="2" max="4" width="10.28125" style="1" hidden="1" customWidth="1"/>
    <col min="5" max="5" width="9.57421875" style="1" hidden="1" customWidth="1"/>
    <col min="6" max="11" width="10.28125" style="1" customWidth="1"/>
    <col min="12" max="12" width="12.57421875" style="1" customWidth="1"/>
    <col min="13" max="13" width="11.28125" style="1" customWidth="1"/>
    <col min="14" max="14" width="13.421875" style="1" customWidth="1"/>
    <col min="15" max="15" width="11.421875" style="1" customWidth="1"/>
    <col min="16" max="16" width="13.7109375" style="1" customWidth="1"/>
    <col min="17" max="17" width="11.00390625" style="1" customWidth="1"/>
    <col min="18" max="18" width="12.00390625" style="35" customWidth="1"/>
    <col min="19" max="20" width="14.7109375" style="1" customWidth="1"/>
    <col min="21" max="16384" width="9.140625" style="1" customWidth="1"/>
  </cols>
  <sheetData>
    <row r="1" ht="15">
      <c r="T1" s="47"/>
    </row>
    <row r="2" spans="1:20" ht="32.25" customHeight="1">
      <c r="A2" s="51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52"/>
      <c r="R2" s="52"/>
      <c r="S2" s="52"/>
      <c r="T2" s="48"/>
    </row>
    <row r="3" spans="1:21" s="3" customFormat="1" ht="63">
      <c r="A3" s="2" t="s">
        <v>0</v>
      </c>
      <c r="B3" s="2" t="s">
        <v>1</v>
      </c>
      <c r="C3" s="2" t="s">
        <v>2</v>
      </c>
      <c r="D3" s="2" t="s">
        <v>3</v>
      </c>
      <c r="E3" s="2" t="s">
        <v>2</v>
      </c>
      <c r="F3" s="2" t="s">
        <v>4</v>
      </c>
      <c r="G3" s="2" t="s">
        <v>33</v>
      </c>
      <c r="H3" s="2" t="s">
        <v>25</v>
      </c>
      <c r="I3" s="2" t="s">
        <v>35</v>
      </c>
      <c r="J3" s="2" t="s">
        <v>26</v>
      </c>
      <c r="K3" s="2" t="s">
        <v>34</v>
      </c>
      <c r="L3" s="2" t="s">
        <v>11</v>
      </c>
      <c r="M3" s="2" t="s">
        <v>36</v>
      </c>
      <c r="N3" s="2" t="s">
        <v>15</v>
      </c>
      <c r="O3" s="2" t="s">
        <v>22</v>
      </c>
      <c r="P3" s="2" t="s">
        <v>18</v>
      </c>
      <c r="Q3" s="2" t="s">
        <v>23</v>
      </c>
      <c r="R3" s="36" t="s">
        <v>27</v>
      </c>
      <c r="S3" s="2" t="s">
        <v>24</v>
      </c>
      <c r="T3" s="49" t="s">
        <v>28</v>
      </c>
      <c r="U3" s="2" t="s">
        <v>37</v>
      </c>
    </row>
    <row r="4" spans="1:21" s="19" customFormat="1" ht="31.5">
      <c r="A4" s="20" t="s">
        <v>5</v>
      </c>
      <c r="B4" s="4">
        <v>36915</v>
      </c>
      <c r="C4" s="5">
        <v>1.086</v>
      </c>
      <c r="D4" s="4">
        <v>40361</v>
      </c>
      <c r="E4" s="6">
        <f>D4/B4</f>
        <v>1.0933495868887986</v>
      </c>
      <c r="F4" s="11">
        <f>F5+F8</f>
        <v>49038</v>
      </c>
      <c r="G4" s="6">
        <f>F4/D4</f>
        <v>1.2149847625182726</v>
      </c>
      <c r="H4" s="11">
        <f>H5+H8</f>
        <v>52050</v>
      </c>
      <c r="I4" s="6">
        <f>H4/F4*100%</f>
        <v>1.06142175455769</v>
      </c>
      <c r="J4" s="11">
        <f>J5+J8</f>
        <v>52496</v>
      </c>
      <c r="K4" s="7">
        <f>J4/H4</f>
        <v>1.008568683957733</v>
      </c>
      <c r="L4" s="37">
        <f>L5+L8</f>
        <v>56078</v>
      </c>
      <c r="M4" s="7">
        <f aca="true" t="shared" si="0" ref="M4:M25">L4/J4</f>
        <v>1.0682337701920146</v>
      </c>
      <c r="N4" s="37">
        <f>N5+N8</f>
        <v>53018</v>
      </c>
      <c r="O4" s="7">
        <f>N4/L4</f>
        <v>0.945433146688541</v>
      </c>
      <c r="P4" s="37">
        <f>P5+P8</f>
        <v>53023</v>
      </c>
      <c r="Q4" s="7">
        <f>P4/N4</f>
        <v>1.0000943075936475</v>
      </c>
      <c r="R4" s="37">
        <f>R5+R8</f>
        <v>52767</v>
      </c>
      <c r="S4" s="7">
        <f>R4/P4</f>
        <v>0.995171906531128</v>
      </c>
      <c r="T4" s="50">
        <v>53559</v>
      </c>
      <c r="U4" s="7">
        <f>T4/R4</f>
        <v>1.0150093808630394</v>
      </c>
    </row>
    <row r="5" spans="1:21" s="30" customFormat="1" ht="15.75">
      <c r="A5" s="26" t="s">
        <v>6</v>
      </c>
      <c r="B5" s="27">
        <v>3295</v>
      </c>
      <c r="C5" s="28">
        <v>1.118</v>
      </c>
      <c r="D5" s="27">
        <v>4487</v>
      </c>
      <c r="E5" s="6">
        <f aca="true" t="shared" si="1" ref="E5:E21">D5/B5</f>
        <v>1.3617602427921092</v>
      </c>
      <c r="F5" s="27">
        <f>F6+F7</f>
        <v>8998</v>
      </c>
      <c r="G5" s="6">
        <f>F5/D5</f>
        <v>2.0053487853799865</v>
      </c>
      <c r="H5" s="4">
        <f>H6+H7</f>
        <v>10201</v>
      </c>
      <c r="I5" s="6">
        <f aca="true" t="shared" si="2" ref="I5:I25">H5/F5*100%</f>
        <v>1.1336963769726607</v>
      </c>
      <c r="J5" s="4">
        <f>+J6+J7</f>
        <v>10016</v>
      </c>
      <c r="K5" s="7">
        <f aca="true" t="shared" si="3" ref="K5:K25">J5/H5</f>
        <v>0.9818645230859719</v>
      </c>
      <c r="L5" s="38">
        <f>L6+L7</f>
        <v>12514</v>
      </c>
      <c r="M5" s="7">
        <f t="shared" si="0"/>
        <v>1.2494009584664536</v>
      </c>
      <c r="N5" s="39">
        <f>N6+N7</f>
        <v>13880</v>
      </c>
      <c r="O5" s="7">
        <f aca="true" t="shared" si="4" ref="O5:O25">N5/L5</f>
        <v>1.1091577433274733</v>
      </c>
      <c r="P5" s="39">
        <f>P6+P7</f>
        <v>14086</v>
      </c>
      <c r="Q5" s="7">
        <f>P5/N5</f>
        <v>1.014841498559078</v>
      </c>
      <c r="R5" s="39">
        <f>R6+R7</f>
        <v>14097</v>
      </c>
      <c r="S5" s="7">
        <f aca="true" t="shared" si="5" ref="S5:U25">R5/P5</f>
        <v>1.0007809172227744</v>
      </c>
      <c r="T5" s="50">
        <v>14309</v>
      </c>
      <c r="U5" s="7">
        <f t="shared" si="5"/>
        <v>1.015038660707952</v>
      </c>
    </row>
    <row r="6" spans="1:21" s="30" customFormat="1" ht="15.75">
      <c r="A6" s="26" t="s">
        <v>7</v>
      </c>
      <c r="B6" s="27">
        <v>3295</v>
      </c>
      <c r="C6" s="28">
        <v>1.118</v>
      </c>
      <c r="D6" s="27">
        <v>4275</v>
      </c>
      <c r="E6" s="6">
        <f t="shared" si="1"/>
        <v>1.2974203338391501</v>
      </c>
      <c r="F6" s="27">
        <f>1021+7867</f>
        <v>8888</v>
      </c>
      <c r="G6" s="6">
        <f>F6/D6</f>
        <v>2.07906432748538</v>
      </c>
      <c r="H6" s="4">
        <f>1089+8992</f>
        <v>10081</v>
      </c>
      <c r="I6" s="6">
        <f t="shared" si="2"/>
        <v>1.1342259225922593</v>
      </c>
      <c r="J6" s="4">
        <f>1164+8717</f>
        <v>9881</v>
      </c>
      <c r="K6" s="7">
        <f t="shared" si="3"/>
        <v>0.9801606983434183</v>
      </c>
      <c r="L6" s="38">
        <v>12399</v>
      </c>
      <c r="M6" s="7">
        <f t="shared" si="0"/>
        <v>1.2548325068312924</v>
      </c>
      <c r="N6" s="39">
        <v>13777</v>
      </c>
      <c r="O6" s="7">
        <f t="shared" si="4"/>
        <v>1.1111379949995968</v>
      </c>
      <c r="P6" s="39">
        <f>1039+12941</f>
        <v>13980</v>
      </c>
      <c r="Q6" s="7">
        <f>P6/N6</f>
        <v>1.0147347027654787</v>
      </c>
      <c r="R6" s="39">
        <v>13992</v>
      </c>
      <c r="S6" s="7">
        <f t="shared" si="5"/>
        <v>1.0008583690987125</v>
      </c>
      <c r="T6" s="50">
        <v>14202</v>
      </c>
      <c r="U6" s="7">
        <f t="shared" si="5"/>
        <v>1.015008576329331</v>
      </c>
    </row>
    <row r="7" spans="1:21" s="30" customFormat="1" ht="15.75">
      <c r="A7" s="26" t="s">
        <v>8</v>
      </c>
      <c r="B7" s="27" t="s">
        <v>9</v>
      </c>
      <c r="C7" s="27" t="s">
        <v>9</v>
      </c>
      <c r="D7" s="27">
        <v>212</v>
      </c>
      <c r="E7" s="6"/>
      <c r="F7" s="27">
        <v>110</v>
      </c>
      <c r="G7" s="6">
        <f>F7/D7</f>
        <v>0.5188679245283019</v>
      </c>
      <c r="H7" s="4">
        <v>120</v>
      </c>
      <c r="I7" s="6">
        <f t="shared" si="2"/>
        <v>1.0909090909090908</v>
      </c>
      <c r="J7" s="4">
        <v>135</v>
      </c>
      <c r="K7" s="7">
        <f t="shared" si="3"/>
        <v>1.125</v>
      </c>
      <c r="L7" s="38">
        <v>115</v>
      </c>
      <c r="M7" s="7">
        <f t="shared" si="0"/>
        <v>0.8518518518518519</v>
      </c>
      <c r="N7" s="39">
        <v>103</v>
      </c>
      <c r="O7" s="7">
        <f t="shared" si="4"/>
        <v>0.8956521739130435</v>
      </c>
      <c r="P7" s="39">
        <v>106</v>
      </c>
      <c r="Q7" s="7">
        <f>P7/N7</f>
        <v>1.029126213592233</v>
      </c>
      <c r="R7" s="39">
        <v>105</v>
      </c>
      <c r="S7" s="7">
        <f t="shared" si="5"/>
        <v>0.9905660377358491</v>
      </c>
      <c r="T7" s="50">
        <v>107</v>
      </c>
      <c r="U7" s="7">
        <f t="shared" si="5"/>
        <v>1.019047619047619</v>
      </c>
    </row>
    <row r="8" spans="1:21" s="34" customFormat="1" ht="15.75">
      <c r="A8" s="31" t="s">
        <v>10</v>
      </c>
      <c r="B8" s="32">
        <v>33620</v>
      </c>
      <c r="C8" s="33">
        <v>1.083</v>
      </c>
      <c r="D8" s="32">
        <v>35874</v>
      </c>
      <c r="E8" s="6">
        <f t="shared" si="1"/>
        <v>1.0670434265318263</v>
      </c>
      <c r="F8" s="32">
        <v>40040</v>
      </c>
      <c r="G8" s="6">
        <f>F8/D8</f>
        <v>1.1161286725762392</v>
      </c>
      <c r="H8" s="8">
        <v>41849</v>
      </c>
      <c r="I8" s="6">
        <f t="shared" si="2"/>
        <v>1.0451798201798201</v>
      </c>
      <c r="J8" s="8">
        <v>42480</v>
      </c>
      <c r="K8" s="7">
        <f t="shared" si="3"/>
        <v>1.0150780185906474</v>
      </c>
      <c r="L8" s="38">
        <v>43564</v>
      </c>
      <c r="M8" s="7">
        <f t="shared" si="0"/>
        <v>1.025517890772128</v>
      </c>
      <c r="N8" s="39">
        <v>39138</v>
      </c>
      <c r="O8" s="7">
        <f t="shared" si="4"/>
        <v>0.8984023505646864</v>
      </c>
      <c r="P8" s="39">
        <v>38937</v>
      </c>
      <c r="Q8" s="7">
        <f>P8/N8</f>
        <v>0.9948643262302621</v>
      </c>
      <c r="R8" s="39">
        <v>38670</v>
      </c>
      <c r="S8" s="7">
        <f t="shared" si="5"/>
        <v>0.9931427690885276</v>
      </c>
      <c r="T8" s="50">
        <v>39250</v>
      </c>
      <c r="U8" s="7">
        <f t="shared" si="5"/>
        <v>1.0149987070080166</v>
      </c>
    </row>
    <row r="9" spans="1:21" s="22" customFormat="1" ht="15.75" hidden="1">
      <c r="A9" s="25"/>
      <c r="B9" s="8"/>
      <c r="C9" s="9"/>
      <c r="D9" s="8"/>
      <c r="E9" s="6" t="e">
        <f t="shared" si="1"/>
        <v>#DIV/0!</v>
      </c>
      <c r="F9" s="8"/>
      <c r="G9" s="6" t="e">
        <f>F9/D9</f>
        <v>#DIV/0!</v>
      </c>
      <c r="H9" s="7"/>
      <c r="I9" s="6" t="e">
        <f t="shared" si="2"/>
        <v>#DIV/0!</v>
      </c>
      <c r="J9" s="7"/>
      <c r="K9" s="7" t="e">
        <f t="shared" si="3"/>
        <v>#DIV/0!</v>
      </c>
      <c r="L9" s="40"/>
      <c r="M9" s="7" t="e">
        <f t="shared" si="0"/>
        <v>#DIV/0!</v>
      </c>
      <c r="N9" s="37"/>
      <c r="O9" s="7" t="e">
        <f t="shared" si="4"/>
        <v>#DIV/0!</v>
      </c>
      <c r="P9" s="37"/>
      <c r="Q9" s="7" t="e">
        <f>P9/N9</f>
        <v>#DIV/0!</v>
      </c>
      <c r="R9" s="37"/>
      <c r="S9" s="7" t="e">
        <f t="shared" si="5"/>
        <v>#DIV/0!</v>
      </c>
      <c r="T9" s="50" t="e">
        <v>#DIV/0!</v>
      </c>
      <c r="U9" s="7" t="e">
        <f t="shared" si="5"/>
        <v>#DIV/0!</v>
      </c>
    </row>
    <row r="10" spans="1:21" s="19" customFormat="1" ht="31.5">
      <c r="A10" s="20" t="s">
        <v>14</v>
      </c>
      <c r="B10" s="4">
        <f>B11+B13</f>
        <v>78605</v>
      </c>
      <c r="C10" s="5">
        <v>1.001</v>
      </c>
      <c r="D10" s="4">
        <f>D11+D12+D13</f>
        <v>103538</v>
      </c>
      <c r="E10" s="6">
        <f t="shared" si="1"/>
        <v>1.3171935627504612</v>
      </c>
      <c r="F10" s="4">
        <f>F11+F12+F13</f>
        <v>74872</v>
      </c>
      <c r="G10" s="6">
        <f>F10/D10</f>
        <v>0.7231354671714733</v>
      </c>
      <c r="H10" s="4">
        <f>H11+H12+H13</f>
        <v>78139</v>
      </c>
      <c r="I10" s="6">
        <f t="shared" si="2"/>
        <v>1.043634469494604</v>
      </c>
      <c r="J10" s="4">
        <f>J11+J12+J13</f>
        <v>77405</v>
      </c>
      <c r="K10" s="7">
        <f t="shared" si="3"/>
        <v>0.9906064833181893</v>
      </c>
      <c r="L10" s="40">
        <f>L11+L12+L13</f>
        <v>76380</v>
      </c>
      <c r="M10" s="7">
        <f t="shared" si="0"/>
        <v>0.9867579613720044</v>
      </c>
      <c r="N10" s="40">
        <f>N11+N12+N13</f>
        <v>75231</v>
      </c>
      <c r="O10" s="7">
        <f t="shared" si="4"/>
        <v>0.9849567949725059</v>
      </c>
      <c r="P10" s="40">
        <f>P11+P12+P13</f>
        <v>75982</v>
      </c>
      <c r="Q10" s="7">
        <f>P10/N10</f>
        <v>1.0099825869654797</v>
      </c>
      <c r="R10" s="37">
        <f>SUM(R11:R13)</f>
        <v>74630</v>
      </c>
      <c r="S10" s="7">
        <f t="shared" si="5"/>
        <v>0.9822063120212682</v>
      </c>
      <c r="T10" s="50">
        <v>76496</v>
      </c>
      <c r="U10" s="7">
        <f t="shared" si="5"/>
        <v>1.0250033498593059</v>
      </c>
    </row>
    <row r="11" spans="1:21" s="30" customFormat="1" ht="15.75">
      <c r="A11" s="26" t="s">
        <v>7</v>
      </c>
      <c r="B11" s="27">
        <v>28175</v>
      </c>
      <c r="C11" s="28">
        <v>1.001</v>
      </c>
      <c r="D11" s="27">
        <v>37995</v>
      </c>
      <c r="E11" s="6">
        <f t="shared" si="1"/>
        <v>1.3485359361135758</v>
      </c>
      <c r="F11" s="27">
        <v>44528</v>
      </c>
      <c r="G11" s="6">
        <f>F11/D11</f>
        <v>1.1719436767995788</v>
      </c>
      <c r="H11" s="4">
        <f>28413+16415</f>
        <v>44828</v>
      </c>
      <c r="I11" s="6">
        <f t="shared" si="2"/>
        <v>1.0067373338124326</v>
      </c>
      <c r="J11" s="4">
        <f>28187+19482</f>
        <v>47669</v>
      </c>
      <c r="K11" s="7">
        <f t="shared" si="3"/>
        <v>1.063375568840903</v>
      </c>
      <c r="L11" s="38">
        <f>24340+18699</f>
        <v>43039</v>
      </c>
      <c r="M11" s="7">
        <f t="shared" si="0"/>
        <v>0.9028718873901278</v>
      </c>
      <c r="N11" s="39">
        <f>25167+17800</f>
        <v>42967</v>
      </c>
      <c r="O11" s="7">
        <f t="shared" si="4"/>
        <v>0.9983270986779432</v>
      </c>
      <c r="P11" s="39">
        <v>43526</v>
      </c>
      <c r="Q11" s="7">
        <f>P11/N11</f>
        <v>1.0130099844066376</v>
      </c>
      <c r="R11" s="39">
        <v>43477</v>
      </c>
      <c r="S11" s="7">
        <f t="shared" si="5"/>
        <v>0.9988742360887746</v>
      </c>
      <c r="T11" s="50">
        <v>44564</v>
      </c>
      <c r="U11" s="7">
        <f t="shared" si="5"/>
        <v>1.0250017250500265</v>
      </c>
    </row>
    <row r="12" spans="1:21" s="30" customFormat="1" ht="15.75">
      <c r="A12" s="26" t="s">
        <v>8</v>
      </c>
      <c r="B12" s="27" t="s">
        <v>9</v>
      </c>
      <c r="C12" s="27" t="s">
        <v>9</v>
      </c>
      <c r="D12" s="27">
        <v>11732</v>
      </c>
      <c r="E12" s="6"/>
      <c r="F12" s="27">
        <v>7369</v>
      </c>
      <c r="G12" s="6">
        <f>F12/D12</f>
        <v>0.6281111489942038</v>
      </c>
      <c r="H12" s="4">
        <v>9159</v>
      </c>
      <c r="I12" s="6">
        <f t="shared" si="2"/>
        <v>1.2429094856832676</v>
      </c>
      <c r="J12" s="4">
        <v>9394</v>
      </c>
      <c r="K12" s="7">
        <f t="shared" si="3"/>
        <v>1.0256578229064308</v>
      </c>
      <c r="L12" s="38">
        <v>7609</v>
      </c>
      <c r="M12" s="7">
        <f t="shared" si="0"/>
        <v>0.8099850968703428</v>
      </c>
      <c r="N12" s="39">
        <v>7787</v>
      </c>
      <c r="O12" s="7">
        <f t="shared" si="4"/>
        <v>1.0233933499802865</v>
      </c>
      <c r="P12" s="39">
        <v>8053</v>
      </c>
      <c r="Q12" s="7">
        <f>P12/N12</f>
        <v>1.0341594965968923</v>
      </c>
      <c r="R12" s="39">
        <v>7246</v>
      </c>
      <c r="S12" s="7">
        <f t="shared" si="5"/>
        <v>0.8997888985471253</v>
      </c>
      <c r="T12" s="50">
        <v>7427</v>
      </c>
      <c r="U12" s="7">
        <f t="shared" si="5"/>
        <v>1.024979298923544</v>
      </c>
    </row>
    <row r="13" spans="1:21" s="30" customFormat="1" ht="18">
      <c r="A13" s="31" t="s">
        <v>19</v>
      </c>
      <c r="B13" s="27">
        <f>B8*1.5</f>
        <v>50430</v>
      </c>
      <c r="C13" s="27" t="s">
        <v>9</v>
      </c>
      <c r="D13" s="27">
        <f>D8*1.5</f>
        <v>53811</v>
      </c>
      <c r="E13" s="6">
        <f t="shared" si="1"/>
        <v>1.0670434265318263</v>
      </c>
      <c r="F13" s="27">
        <v>22975</v>
      </c>
      <c r="G13" s="6">
        <f>F13/D13</f>
        <v>0.42695731356042443</v>
      </c>
      <c r="H13" s="4">
        <v>24152</v>
      </c>
      <c r="I13" s="6">
        <f t="shared" si="2"/>
        <v>1.0512295973884658</v>
      </c>
      <c r="J13" s="4">
        <v>20342</v>
      </c>
      <c r="K13" s="7">
        <f t="shared" si="3"/>
        <v>0.8422490891023517</v>
      </c>
      <c r="L13" s="38">
        <v>25732</v>
      </c>
      <c r="M13" s="7">
        <f t="shared" si="0"/>
        <v>1.2649690295939435</v>
      </c>
      <c r="N13" s="38">
        <v>24477</v>
      </c>
      <c r="O13" s="7">
        <f t="shared" si="4"/>
        <v>0.9512280429037774</v>
      </c>
      <c r="P13" s="41">
        <v>24403</v>
      </c>
      <c r="Q13" s="7">
        <f>P13/N13</f>
        <v>0.9969767536871349</v>
      </c>
      <c r="R13" s="39">
        <v>23907</v>
      </c>
      <c r="S13" s="7">
        <f t="shared" si="5"/>
        <v>0.9796746301684219</v>
      </c>
      <c r="T13" s="50">
        <v>24505</v>
      </c>
      <c r="U13" s="7">
        <f t="shared" si="5"/>
        <v>1.0250135943447525</v>
      </c>
    </row>
    <row r="14" spans="1:21" s="19" customFormat="1" ht="63.75" customHeight="1">
      <c r="A14" s="20" t="s">
        <v>20</v>
      </c>
      <c r="B14" s="10">
        <v>6</v>
      </c>
      <c r="C14" s="5">
        <v>1.034</v>
      </c>
      <c r="D14" s="10">
        <v>6.1</v>
      </c>
      <c r="E14" s="6">
        <f t="shared" si="1"/>
        <v>1.0166666666666666</v>
      </c>
      <c r="F14" s="12">
        <v>6.6</v>
      </c>
      <c r="G14" s="6">
        <f>F14/D14</f>
        <v>1.0819672131147542</v>
      </c>
      <c r="H14" s="12">
        <v>15</v>
      </c>
      <c r="I14" s="6">
        <f t="shared" si="2"/>
        <v>2.272727272727273</v>
      </c>
      <c r="J14" s="43">
        <v>13.9</v>
      </c>
      <c r="K14" s="7">
        <f t="shared" si="3"/>
        <v>0.9266666666666666</v>
      </c>
      <c r="L14" s="42">
        <v>13.4</v>
      </c>
      <c r="M14" s="7">
        <f t="shared" si="0"/>
        <v>0.9640287769784173</v>
      </c>
      <c r="N14" s="42">
        <v>14.9</v>
      </c>
      <c r="O14" s="7">
        <f t="shared" si="4"/>
        <v>1.1119402985074627</v>
      </c>
      <c r="P14" s="46">
        <v>15.2</v>
      </c>
      <c r="Q14" s="7">
        <f>P14/N14</f>
        <v>1.0201342281879193</v>
      </c>
      <c r="R14" s="46">
        <v>15.2</v>
      </c>
      <c r="S14" s="7">
        <f t="shared" si="5"/>
        <v>1</v>
      </c>
      <c r="T14" s="50">
        <v>15.2</v>
      </c>
      <c r="U14" s="7">
        <f t="shared" si="5"/>
        <v>1</v>
      </c>
    </row>
    <row r="15" spans="1:21" s="19" customFormat="1" ht="51" customHeight="1">
      <c r="A15" s="20" t="s">
        <v>39</v>
      </c>
      <c r="B15" s="10"/>
      <c r="C15" s="5"/>
      <c r="D15" s="10"/>
      <c r="E15" s="6"/>
      <c r="F15" s="12">
        <v>15710.2</v>
      </c>
      <c r="G15" s="6">
        <v>1.088</v>
      </c>
      <c r="H15" s="12">
        <v>18481.3</v>
      </c>
      <c r="I15" s="6">
        <v>1.176</v>
      </c>
      <c r="J15" s="43">
        <v>21251.7</v>
      </c>
      <c r="K15" s="7">
        <v>1.15</v>
      </c>
      <c r="L15" s="42">
        <v>22574.3</v>
      </c>
      <c r="M15" s="7">
        <v>1.062</v>
      </c>
      <c r="N15" s="42">
        <v>24527.3</v>
      </c>
      <c r="O15" s="7">
        <f t="shared" si="4"/>
        <v>1.0865143105212565</v>
      </c>
      <c r="P15" s="46">
        <v>27649.6</v>
      </c>
      <c r="Q15" s="7">
        <f>P15/N15</f>
        <v>1.1272989689040376</v>
      </c>
      <c r="R15" s="46">
        <v>30444</v>
      </c>
      <c r="S15" s="7">
        <f t="shared" si="5"/>
        <v>1.101064753197153</v>
      </c>
      <c r="T15" s="50">
        <v>33915</v>
      </c>
      <c r="U15" s="7">
        <f t="shared" si="5"/>
        <v>1.1140126133228223</v>
      </c>
    </row>
    <row r="16" spans="1:21" s="19" customFormat="1" ht="49.5" customHeight="1">
      <c r="A16" s="20" t="s">
        <v>29</v>
      </c>
      <c r="B16" s="10"/>
      <c r="C16" s="5"/>
      <c r="D16" s="10"/>
      <c r="E16" s="6"/>
      <c r="F16" s="12">
        <v>23847.4</v>
      </c>
      <c r="G16" s="6">
        <v>1.122</v>
      </c>
      <c r="H16" s="12">
        <v>29938.2</v>
      </c>
      <c r="I16" s="6">
        <v>1.255</v>
      </c>
      <c r="J16" s="43">
        <v>31795</v>
      </c>
      <c r="K16" s="7">
        <v>1.062</v>
      </c>
      <c r="L16" s="42">
        <v>35385.6</v>
      </c>
      <c r="M16" s="7">
        <v>1.113</v>
      </c>
      <c r="N16" s="42">
        <v>37513.6</v>
      </c>
      <c r="O16" s="7">
        <f t="shared" si="4"/>
        <v>1.0601374570446735</v>
      </c>
      <c r="P16" s="46">
        <v>37091.1</v>
      </c>
      <c r="Q16" s="7">
        <f>P16/N16</f>
        <v>0.9887374178964429</v>
      </c>
      <c r="R16" s="46">
        <v>42162.3</v>
      </c>
      <c r="S16" s="7">
        <f t="shared" si="5"/>
        <v>1.1367228256913384</v>
      </c>
      <c r="T16" s="50">
        <v>44818.5</v>
      </c>
      <c r="U16" s="7">
        <f t="shared" si="5"/>
        <v>1.0629994094250075</v>
      </c>
    </row>
    <row r="17" spans="1:21" s="19" customFormat="1" ht="31.5">
      <c r="A17" s="20" t="s">
        <v>30</v>
      </c>
      <c r="B17" s="4">
        <v>505.1</v>
      </c>
      <c r="C17" s="5">
        <v>1.132</v>
      </c>
      <c r="D17" s="4">
        <v>1927.8</v>
      </c>
      <c r="E17" s="6">
        <f t="shared" si="1"/>
        <v>3.816669966343298</v>
      </c>
      <c r="F17" s="4">
        <f>F18+F19</f>
        <v>3061.7</v>
      </c>
      <c r="G17" s="6">
        <f>F17/D17</f>
        <v>1.5881834215167547</v>
      </c>
      <c r="H17" s="4">
        <f>H18+H19</f>
        <v>3092.2</v>
      </c>
      <c r="I17" s="6">
        <f t="shared" si="2"/>
        <v>1.009961785935918</v>
      </c>
      <c r="J17" s="4">
        <f>J18+J19</f>
        <v>3300.2000000000003</v>
      </c>
      <c r="K17" s="7">
        <f t="shared" si="3"/>
        <v>1.0672660241898972</v>
      </c>
      <c r="L17" s="40">
        <f>L18+L19</f>
        <v>2584.1</v>
      </c>
      <c r="M17" s="7">
        <f t="shared" si="0"/>
        <v>0.7830131507181382</v>
      </c>
      <c r="N17" s="40">
        <f>N18+N19</f>
        <v>3465.1</v>
      </c>
      <c r="O17" s="7">
        <f t="shared" si="4"/>
        <v>1.3409310785186332</v>
      </c>
      <c r="P17" s="40">
        <f>P18+P19</f>
        <v>5276.5</v>
      </c>
      <c r="Q17" s="7">
        <f>P17/N17</f>
        <v>1.5227554760324378</v>
      </c>
      <c r="R17" s="37">
        <f>SUM(R18:R19)</f>
        <v>3286.75</v>
      </c>
      <c r="S17" s="7">
        <f t="shared" si="5"/>
        <v>0.6229034397801573</v>
      </c>
      <c r="T17" s="50">
        <v>3681.2</v>
      </c>
      <c r="U17" s="7">
        <f t="shared" si="5"/>
        <v>1.1200121700768235</v>
      </c>
    </row>
    <row r="18" spans="1:21" s="30" customFormat="1" ht="15.75">
      <c r="A18" s="26" t="s">
        <v>12</v>
      </c>
      <c r="B18" s="27">
        <v>505.1</v>
      </c>
      <c r="C18" s="28">
        <v>1.132</v>
      </c>
      <c r="D18" s="27">
        <v>1927.8</v>
      </c>
      <c r="E18" s="6">
        <f t="shared" si="1"/>
        <v>3.816669966343298</v>
      </c>
      <c r="F18" s="27">
        <f>451.2+1277.3</f>
        <v>1728.5</v>
      </c>
      <c r="G18" s="6">
        <f>F18/D18</f>
        <v>0.896617906421828</v>
      </c>
      <c r="H18" s="10">
        <f>356.2+1181.3</f>
        <v>1537.5</v>
      </c>
      <c r="I18" s="6">
        <f t="shared" si="2"/>
        <v>0.8894995660977726</v>
      </c>
      <c r="J18" s="44">
        <f>488.6+837.7</f>
        <v>1326.3000000000002</v>
      </c>
      <c r="K18" s="7">
        <f t="shared" si="3"/>
        <v>0.8626341463414635</v>
      </c>
      <c r="L18" s="38">
        <f>329.2+242.9</f>
        <v>572.1</v>
      </c>
      <c r="M18" s="7">
        <f t="shared" si="0"/>
        <v>0.43135037321872877</v>
      </c>
      <c r="N18" s="39">
        <f>597.4+140</f>
        <v>737.4</v>
      </c>
      <c r="O18" s="7">
        <f t="shared" si="4"/>
        <v>1.2889355007865757</v>
      </c>
      <c r="P18" s="39">
        <v>1431.3</v>
      </c>
      <c r="Q18" s="7">
        <f>P18/N18</f>
        <v>1.9410089503661514</v>
      </c>
      <c r="R18" s="39">
        <v>2057.49</v>
      </c>
      <c r="S18" s="7">
        <f t="shared" si="5"/>
        <v>1.437497380004192</v>
      </c>
      <c r="T18" s="50">
        <v>2304.4</v>
      </c>
      <c r="U18" s="7">
        <f t="shared" si="5"/>
        <v>1.1200054435258495</v>
      </c>
    </row>
    <row r="19" spans="1:21" s="30" customFormat="1" ht="15.75">
      <c r="A19" s="26" t="s">
        <v>13</v>
      </c>
      <c r="B19" s="27"/>
      <c r="C19" s="28"/>
      <c r="D19" s="27"/>
      <c r="E19" s="6"/>
      <c r="F19" s="27">
        <v>1333.2</v>
      </c>
      <c r="G19" s="6" t="s">
        <v>16</v>
      </c>
      <c r="H19" s="10">
        <v>1554.7</v>
      </c>
      <c r="I19" s="6">
        <f t="shared" si="2"/>
        <v>1.166141614161416</v>
      </c>
      <c r="J19" s="44">
        <v>1973.9</v>
      </c>
      <c r="K19" s="7">
        <f t="shared" si="3"/>
        <v>1.2696340129928603</v>
      </c>
      <c r="L19" s="38">
        <v>2012</v>
      </c>
      <c r="M19" s="7">
        <f t="shared" si="0"/>
        <v>1.0193018896600639</v>
      </c>
      <c r="N19" s="39">
        <v>2727.7</v>
      </c>
      <c r="O19" s="7">
        <f t="shared" si="4"/>
        <v>1.3557157057654075</v>
      </c>
      <c r="P19" s="39">
        <v>3845.2</v>
      </c>
      <c r="Q19" s="7">
        <f>P19/N19</f>
        <v>1.4096858158888441</v>
      </c>
      <c r="R19" s="39">
        <v>1229.26</v>
      </c>
      <c r="S19" s="7">
        <f t="shared" si="5"/>
        <v>0.319686882346822</v>
      </c>
      <c r="T19" s="50">
        <v>1376.8</v>
      </c>
      <c r="U19" s="7">
        <f t="shared" si="5"/>
        <v>1.1200234287294795</v>
      </c>
    </row>
    <row r="20" spans="1:21" s="19" customFormat="1" ht="31.5">
      <c r="A20" s="20" t="s">
        <v>31</v>
      </c>
      <c r="B20" s="10">
        <v>35066</v>
      </c>
      <c r="C20" s="5">
        <v>1.501</v>
      </c>
      <c r="D20" s="4">
        <v>67658.4</v>
      </c>
      <c r="E20" s="6">
        <f t="shared" si="1"/>
        <v>1.929458734956938</v>
      </c>
      <c r="F20" s="4">
        <f>F21+F22+F23</f>
        <v>165709.7</v>
      </c>
      <c r="G20" s="6">
        <f>F20/D20</f>
        <v>2.4492110366192525</v>
      </c>
      <c r="H20" s="4">
        <f>H21+H22+H23</f>
        <v>162599.7</v>
      </c>
      <c r="I20" s="6">
        <f t="shared" si="2"/>
        <v>0.9812322392714488</v>
      </c>
      <c r="J20" s="4">
        <f>J21+J22+J23</f>
        <v>231144.40000000002</v>
      </c>
      <c r="K20" s="7">
        <f t="shared" si="3"/>
        <v>1.4215548983177706</v>
      </c>
      <c r="L20" s="40">
        <f>L21+L22+L23</f>
        <v>237115.7</v>
      </c>
      <c r="M20" s="7">
        <f t="shared" si="0"/>
        <v>1.0258336347322279</v>
      </c>
      <c r="N20" s="40">
        <f>N21+N22+N23</f>
        <v>250716.5</v>
      </c>
      <c r="O20" s="7">
        <f t="shared" si="4"/>
        <v>1.057359339765355</v>
      </c>
      <c r="P20" s="40">
        <f>SUM(P21:P23)</f>
        <v>268472.1938</v>
      </c>
      <c r="Q20" s="7">
        <f>P20/N20</f>
        <v>1.0708198056370442</v>
      </c>
      <c r="R20" s="37">
        <f>SUM(R21:R23)</f>
        <v>296348.06999999995</v>
      </c>
      <c r="S20" s="7">
        <f t="shared" si="5"/>
        <v>1.1038315208939897</v>
      </c>
      <c r="T20" s="50">
        <v>319265.01</v>
      </c>
      <c r="U20" s="7">
        <f t="shared" si="5"/>
        <v>1.0773311599431037</v>
      </c>
    </row>
    <row r="21" spans="1:21" s="30" customFormat="1" ht="15.75">
      <c r="A21" s="26" t="s">
        <v>12</v>
      </c>
      <c r="B21" s="27">
        <v>35066</v>
      </c>
      <c r="C21" s="28">
        <v>1.501</v>
      </c>
      <c r="D21" s="27">
        <v>54612.3</v>
      </c>
      <c r="E21" s="6">
        <f t="shared" si="1"/>
        <v>1.5574145896309817</v>
      </c>
      <c r="F21" s="27">
        <f>48254.5+22753.1</f>
        <v>71007.6</v>
      </c>
      <c r="G21" s="6">
        <f>F21/D21</f>
        <v>1.3002125894716026</v>
      </c>
      <c r="H21" s="10">
        <f>53723.1+25986.4</f>
        <v>79709.5</v>
      </c>
      <c r="I21" s="6">
        <f t="shared" si="2"/>
        <v>1.1225488539254953</v>
      </c>
      <c r="J21" s="44">
        <f>60196.2+27059.3</f>
        <v>87255.5</v>
      </c>
      <c r="K21" s="7">
        <f t="shared" si="3"/>
        <v>1.0946687659563792</v>
      </c>
      <c r="L21" s="38">
        <f>52822.5+40133.5</f>
        <v>92956</v>
      </c>
      <c r="M21" s="7">
        <f t="shared" si="0"/>
        <v>1.0653311252585798</v>
      </c>
      <c r="N21" s="39">
        <f>58526.9+44970.2</f>
        <v>103497.1</v>
      </c>
      <c r="O21" s="7">
        <f t="shared" si="4"/>
        <v>1.1133988123413228</v>
      </c>
      <c r="P21" s="39">
        <v>121838.2</v>
      </c>
      <c r="Q21" s="7">
        <f>P21/N21</f>
        <v>1.177213661059102</v>
      </c>
      <c r="R21" s="39">
        <v>135208.55</v>
      </c>
      <c r="S21" s="7">
        <f t="shared" si="5"/>
        <v>1.109738571318355</v>
      </c>
      <c r="T21" s="50">
        <v>144025.81</v>
      </c>
      <c r="U21" s="7">
        <f t="shared" si="5"/>
        <v>1.0652122961158892</v>
      </c>
    </row>
    <row r="22" spans="1:21" s="30" customFormat="1" ht="15.75">
      <c r="A22" s="26" t="s">
        <v>13</v>
      </c>
      <c r="B22" s="27"/>
      <c r="C22" s="28">
        <v>1.501</v>
      </c>
      <c r="D22" s="27">
        <v>13046.1</v>
      </c>
      <c r="E22" s="6"/>
      <c r="F22" s="27">
        <v>13367.1</v>
      </c>
      <c r="G22" s="6">
        <f>F22/D22</f>
        <v>1.0246050543840688</v>
      </c>
      <c r="H22" s="10">
        <v>19177.6</v>
      </c>
      <c r="I22" s="6">
        <f t="shared" si="2"/>
        <v>1.4346866560435696</v>
      </c>
      <c r="J22" s="44">
        <v>27737.8</v>
      </c>
      <c r="K22" s="7">
        <f t="shared" si="3"/>
        <v>1.446364508593359</v>
      </c>
      <c r="L22" s="38">
        <v>23539.7</v>
      </c>
      <c r="M22" s="7">
        <f t="shared" si="0"/>
        <v>0.8486505779117306</v>
      </c>
      <c r="N22" s="39">
        <v>26036.6</v>
      </c>
      <c r="O22" s="7">
        <f t="shared" si="4"/>
        <v>1.1060718700748098</v>
      </c>
      <c r="P22" s="39">
        <v>25773.9938</v>
      </c>
      <c r="Q22" s="7">
        <f>P22/N22</f>
        <v>0.989913959579976</v>
      </c>
      <c r="R22" s="39">
        <v>28862.52</v>
      </c>
      <c r="S22" s="7">
        <f t="shared" si="5"/>
        <v>1.1198311066560434</v>
      </c>
      <c r="T22" s="50">
        <v>31388</v>
      </c>
      <c r="U22" s="7">
        <f t="shared" si="5"/>
        <v>1.0875003291465888</v>
      </c>
    </row>
    <row r="23" spans="1:21" s="30" customFormat="1" ht="15.75">
      <c r="A23" s="26" t="s">
        <v>17</v>
      </c>
      <c r="B23" s="27"/>
      <c r="C23" s="28"/>
      <c r="D23" s="27"/>
      <c r="E23" s="6"/>
      <c r="F23" s="27">
        <v>81335</v>
      </c>
      <c r="G23" s="29" t="s">
        <v>16</v>
      </c>
      <c r="H23" s="10">
        <v>63712.6</v>
      </c>
      <c r="I23" s="6">
        <f t="shared" si="2"/>
        <v>0.7833355873855044</v>
      </c>
      <c r="J23" s="44">
        <v>116151.1</v>
      </c>
      <c r="K23" s="7">
        <f t="shared" si="3"/>
        <v>1.8230475604511511</v>
      </c>
      <c r="L23" s="38">
        <v>120620</v>
      </c>
      <c r="M23" s="7">
        <f t="shared" si="0"/>
        <v>1.0384748831478996</v>
      </c>
      <c r="N23" s="39">
        <v>121182.8</v>
      </c>
      <c r="O23" s="7">
        <f t="shared" si="4"/>
        <v>1.0046658928867518</v>
      </c>
      <c r="P23" s="39">
        <v>120860</v>
      </c>
      <c r="Q23" s="7">
        <f>P23/N23</f>
        <v>0.9973362556402393</v>
      </c>
      <c r="R23" s="39">
        <v>132277</v>
      </c>
      <c r="S23" s="7">
        <f t="shared" si="5"/>
        <v>1.0944646698659606</v>
      </c>
      <c r="T23" s="50">
        <v>143851.2</v>
      </c>
      <c r="U23" s="7">
        <f t="shared" si="5"/>
        <v>1.087499716504003</v>
      </c>
    </row>
    <row r="24" spans="1:21" s="19" customFormat="1" ht="78.75">
      <c r="A24" s="21" t="s">
        <v>32</v>
      </c>
      <c r="B24" s="10"/>
      <c r="C24" s="5"/>
      <c r="D24" s="4"/>
      <c r="E24" s="6"/>
      <c r="F24" s="4">
        <v>121016</v>
      </c>
      <c r="G24" s="6" t="s">
        <v>16</v>
      </c>
      <c r="H24" s="10">
        <v>145925</v>
      </c>
      <c r="I24" s="6">
        <f t="shared" si="2"/>
        <v>1.2058322866397833</v>
      </c>
      <c r="J24" s="44">
        <v>148313</v>
      </c>
      <c r="K24" s="7">
        <f t="shared" si="3"/>
        <v>1.0163645708411855</v>
      </c>
      <c r="L24" s="40">
        <v>138660</v>
      </c>
      <c r="M24" s="7">
        <f t="shared" si="0"/>
        <v>0.9349146736968439</v>
      </c>
      <c r="N24" s="40">
        <v>144959</v>
      </c>
      <c r="O24" s="7">
        <f t="shared" si="4"/>
        <v>1.0454276647915766</v>
      </c>
      <c r="P24" s="45">
        <v>151540</v>
      </c>
      <c r="Q24" s="7">
        <f>P24/N24</f>
        <v>1.0453990438675764</v>
      </c>
      <c r="R24" s="45">
        <f>P24*1.045</f>
        <v>158359.3</v>
      </c>
      <c r="S24" s="7">
        <f t="shared" si="5"/>
        <v>1.045</v>
      </c>
      <c r="T24" s="50">
        <v>162318</v>
      </c>
      <c r="U24" s="7">
        <f t="shared" si="5"/>
        <v>1.0249982160820363</v>
      </c>
    </row>
    <row r="25" spans="1:249" s="23" customFormat="1" ht="47.25">
      <c r="A25" s="20" t="s">
        <v>21</v>
      </c>
      <c r="B25" s="10"/>
      <c r="C25" s="5"/>
      <c r="D25" s="4"/>
      <c r="E25" s="6"/>
      <c r="F25" s="4">
        <v>1497.484</v>
      </c>
      <c r="G25" s="6" t="s">
        <v>16</v>
      </c>
      <c r="H25" s="4">
        <v>1818.72</v>
      </c>
      <c r="I25" s="6">
        <f t="shared" si="2"/>
        <v>1.2145171500997674</v>
      </c>
      <c r="J25" s="4">
        <v>2077.2</v>
      </c>
      <c r="K25" s="7">
        <f t="shared" si="3"/>
        <v>1.142121931908155</v>
      </c>
      <c r="L25" s="40">
        <v>2389.5</v>
      </c>
      <c r="M25" s="7">
        <f t="shared" si="0"/>
        <v>1.1503466204506068</v>
      </c>
      <c r="N25" s="40">
        <v>2653.38</v>
      </c>
      <c r="O25" s="7">
        <f t="shared" si="4"/>
        <v>1.1104331450094163</v>
      </c>
      <c r="P25" s="40">
        <v>2806.258</v>
      </c>
      <c r="Q25" s="7">
        <f>P25/N25</f>
        <v>1.0576163233309965</v>
      </c>
      <c r="R25" s="37">
        <v>3036.8</v>
      </c>
      <c r="S25" s="7">
        <f t="shared" si="5"/>
        <v>1.082152817025377</v>
      </c>
      <c r="T25" s="50">
        <v>3249.7</v>
      </c>
      <c r="U25" s="7">
        <f t="shared" si="5"/>
        <v>1.0701066912539514</v>
      </c>
      <c r="V25" s="15"/>
      <c r="W25" s="16"/>
      <c r="X25" s="15"/>
      <c r="Y25" s="17"/>
      <c r="Z25" s="15"/>
      <c r="AA25" s="17"/>
      <c r="AB25" s="15"/>
      <c r="AC25" s="17"/>
      <c r="AF25" s="17"/>
      <c r="AG25" s="15"/>
      <c r="AH25" s="18"/>
      <c r="AI25" s="24"/>
      <c r="AJ25" s="13"/>
      <c r="AK25" s="14"/>
      <c r="AL25" s="15"/>
      <c r="AM25" s="16"/>
      <c r="AN25" s="15"/>
      <c r="AO25" s="16"/>
      <c r="AP25" s="15"/>
      <c r="AQ25" s="16"/>
      <c r="AR25" s="15"/>
      <c r="AS25" s="17"/>
      <c r="AT25" s="15"/>
      <c r="AU25" s="17"/>
      <c r="AV25" s="15"/>
      <c r="AW25" s="17"/>
      <c r="AZ25" s="17"/>
      <c r="BA25" s="15"/>
      <c r="BB25" s="18"/>
      <c r="BC25" s="24"/>
      <c r="BD25" s="13"/>
      <c r="BE25" s="14"/>
      <c r="BF25" s="15"/>
      <c r="BG25" s="16"/>
      <c r="BH25" s="15"/>
      <c r="BI25" s="16"/>
      <c r="BJ25" s="15"/>
      <c r="BK25" s="16"/>
      <c r="BL25" s="15"/>
      <c r="BM25" s="17"/>
      <c r="BN25" s="15"/>
      <c r="BO25" s="17"/>
      <c r="BP25" s="15"/>
      <c r="BQ25" s="17"/>
      <c r="BT25" s="17"/>
      <c r="BU25" s="15"/>
      <c r="BV25" s="18"/>
      <c r="BW25" s="24"/>
      <c r="BX25" s="13"/>
      <c r="BY25" s="14"/>
      <c r="BZ25" s="15"/>
      <c r="CA25" s="16"/>
      <c r="CB25" s="15"/>
      <c r="CC25" s="16"/>
      <c r="CD25" s="15"/>
      <c r="CE25" s="16"/>
      <c r="CF25" s="15"/>
      <c r="CG25" s="17"/>
      <c r="CH25" s="15"/>
      <c r="CI25" s="17"/>
      <c r="CJ25" s="15"/>
      <c r="CK25" s="17"/>
      <c r="CN25" s="17"/>
      <c r="CO25" s="15"/>
      <c r="CP25" s="18"/>
      <c r="CQ25" s="24"/>
      <c r="CR25" s="13"/>
      <c r="CS25" s="14"/>
      <c r="CT25" s="15"/>
      <c r="CU25" s="16"/>
      <c r="CV25" s="15"/>
      <c r="CW25" s="16"/>
      <c r="CX25" s="15"/>
      <c r="CY25" s="16"/>
      <c r="CZ25" s="15"/>
      <c r="DA25" s="17"/>
      <c r="DB25" s="15"/>
      <c r="DC25" s="17"/>
      <c r="DD25" s="15"/>
      <c r="DE25" s="17"/>
      <c r="DH25" s="17"/>
      <c r="DI25" s="15"/>
      <c r="DJ25" s="18"/>
      <c r="DK25" s="24"/>
      <c r="DL25" s="13"/>
      <c r="DM25" s="14"/>
      <c r="DN25" s="15"/>
      <c r="DO25" s="16"/>
      <c r="DP25" s="15"/>
      <c r="DQ25" s="16"/>
      <c r="DR25" s="15"/>
      <c r="DS25" s="16"/>
      <c r="DT25" s="15"/>
      <c r="DU25" s="17"/>
      <c r="DV25" s="15"/>
      <c r="DW25" s="17"/>
      <c r="DX25" s="15"/>
      <c r="DY25" s="17"/>
      <c r="EB25" s="17"/>
      <c r="EC25" s="15"/>
      <c r="ED25" s="18"/>
      <c r="EE25" s="24"/>
      <c r="EF25" s="13"/>
      <c r="EG25" s="14"/>
      <c r="EH25" s="15"/>
      <c r="EI25" s="16"/>
      <c r="EJ25" s="15"/>
      <c r="EK25" s="16"/>
      <c r="EL25" s="15"/>
      <c r="EM25" s="16"/>
      <c r="EN25" s="15"/>
      <c r="EO25" s="17"/>
      <c r="EP25" s="15"/>
      <c r="EQ25" s="17"/>
      <c r="ER25" s="15"/>
      <c r="ES25" s="17"/>
      <c r="EV25" s="17"/>
      <c r="EW25" s="15"/>
      <c r="EX25" s="18"/>
      <c r="EY25" s="24"/>
      <c r="EZ25" s="13"/>
      <c r="FA25" s="14"/>
      <c r="FB25" s="15"/>
      <c r="FC25" s="16"/>
      <c r="FD25" s="15"/>
      <c r="FE25" s="16"/>
      <c r="FF25" s="15"/>
      <c r="FG25" s="16"/>
      <c r="FH25" s="15"/>
      <c r="FI25" s="17"/>
      <c r="FJ25" s="15"/>
      <c r="FK25" s="17"/>
      <c r="FL25" s="15"/>
      <c r="FM25" s="17"/>
      <c r="FP25" s="17"/>
      <c r="FQ25" s="15"/>
      <c r="FR25" s="18"/>
      <c r="FS25" s="24"/>
      <c r="FT25" s="13"/>
      <c r="FU25" s="14"/>
      <c r="FV25" s="15"/>
      <c r="FW25" s="16"/>
      <c r="FX25" s="15"/>
      <c r="FY25" s="16"/>
      <c r="FZ25" s="15"/>
      <c r="GA25" s="16"/>
      <c r="GB25" s="15"/>
      <c r="GC25" s="17"/>
      <c r="GD25" s="15"/>
      <c r="GE25" s="17"/>
      <c r="GF25" s="15"/>
      <c r="GG25" s="17"/>
      <c r="GJ25" s="17"/>
      <c r="GK25" s="15"/>
      <c r="GL25" s="18"/>
      <c r="GM25" s="24"/>
      <c r="GN25" s="13"/>
      <c r="GO25" s="14"/>
      <c r="GP25" s="15"/>
      <c r="GQ25" s="16"/>
      <c r="GR25" s="15"/>
      <c r="GS25" s="16"/>
      <c r="GT25" s="15"/>
      <c r="GU25" s="16"/>
      <c r="GV25" s="15"/>
      <c r="GW25" s="17"/>
      <c r="GX25" s="15"/>
      <c r="GY25" s="17"/>
      <c r="GZ25" s="15"/>
      <c r="HA25" s="17"/>
      <c r="HD25" s="17"/>
      <c r="HE25" s="15"/>
      <c r="HF25" s="18"/>
      <c r="HG25" s="24"/>
      <c r="HH25" s="13"/>
      <c r="HI25" s="14"/>
      <c r="HJ25" s="15"/>
      <c r="HK25" s="16"/>
      <c r="HL25" s="15"/>
      <c r="HM25" s="16"/>
      <c r="HN25" s="15"/>
      <c r="HO25" s="16"/>
      <c r="HP25" s="15"/>
      <c r="HQ25" s="17"/>
      <c r="HR25" s="15"/>
      <c r="HS25" s="17"/>
      <c r="HT25" s="15"/>
      <c r="HU25" s="17"/>
      <c r="HX25" s="17"/>
      <c r="HY25" s="15"/>
      <c r="HZ25" s="18"/>
      <c r="IA25" s="24"/>
      <c r="IB25" s="13"/>
      <c r="IC25" s="14"/>
      <c r="ID25" s="15"/>
      <c r="IE25" s="16"/>
      <c r="IF25" s="15"/>
      <c r="IG25" s="16"/>
      <c r="IH25" s="15"/>
      <c r="II25" s="16"/>
      <c r="IJ25" s="15"/>
      <c r="IK25" s="17"/>
      <c r="IL25" s="15"/>
      <c r="IM25" s="17"/>
      <c r="IN25" s="15"/>
      <c r="IO25" s="17"/>
    </row>
  </sheetData>
  <sheetProtection/>
  <mergeCells count="1">
    <mergeCell ref="A2:S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0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Сергеевна</dc:creator>
  <cp:keywords/>
  <dc:description/>
  <cp:lastModifiedBy>Холмогоров Константин Константинович</cp:lastModifiedBy>
  <cp:lastPrinted>2016-09-28T06:21:57Z</cp:lastPrinted>
  <dcterms:created xsi:type="dcterms:W3CDTF">2013-04-11T08:25:09Z</dcterms:created>
  <dcterms:modified xsi:type="dcterms:W3CDTF">2016-09-28T08:19:15Z</dcterms:modified>
  <cp:category/>
  <cp:version/>
  <cp:contentType/>
  <cp:contentStatus/>
</cp:coreProperties>
</file>